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esktop\EGA\EXCEL AVANZADO\"/>
    </mc:Choice>
  </mc:AlternateContent>
  <xr:revisionPtr revIDLastSave="0" documentId="13_ncr:1_{8A18B998-F771-4CFD-8566-7AA0EAB9EF8A}" xr6:coauthVersionLast="45" xr6:coauthVersionMax="45" xr10:uidLastSave="{00000000-0000-0000-0000-000000000000}"/>
  <bookViews>
    <workbookView xWindow="-120" yWindow="-120" windowWidth="27120" windowHeight="14850" activeTab="1" xr2:uid="{90DEBB3B-9507-44DE-828C-82AD09D451E2}"/>
  </bookViews>
  <sheets>
    <sheet name="Hoja1" sheetId="1" r:id="rId1"/>
    <sheet name="Hoja1 (2)" sheetId="2" r:id="rId2"/>
  </sheets>
  <definedNames>
    <definedName name="SegmentaciónDeDatos_METODO_DE_PAGO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2" l="1"/>
  <c r="O4" i="2"/>
  <c r="O5" i="2"/>
  <c r="O6" i="2"/>
  <c r="O7" i="2"/>
  <c r="O8" i="2"/>
  <c r="O9" i="2"/>
  <c r="O10" i="2"/>
  <c r="O3" i="2"/>
  <c r="N4" i="2"/>
  <c r="N5" i="2"/>
  <c r="N6" i="2"/>
  <c r="N7" i="2"/>
  <c r="N8" i="2"/>
  <c r="N9" i="2"/>
  <c r="N10" i="2"/>
  <c r="N3" i="2"/>
  <c r="M4" i="2"/>
  <c r="M5" i="2"/>
  <c r="M6" i="2"/>
  <c r="M7" i="2"/>
  <c r="M8" i="2"/>
  <c r="M9" i="2"/>
  <c r="M10" i="2"/>
  <c r="M3" i="2"/>
  <c r="K3" i="2"/>
  <c r="L3" i="2"/>
  <c r="L4" i="2"/>
  <c r="L5" i="2"/>
  <c r="L6" i="2"/>
  <c r="L7" i="2"/>
  <c r="L8" i="2"/>
  <c r="L9" i="2"/>
  <c r="L10" i="2"/>
  <c r="J4" i="2"/>
  <c r="K4" i="2"/>
  <c r="K5" i="2"/>
  <c r="K6" i="2"/>
  <c r="K7" i="2"/>
  <c r="K8" i="2"/>
  <c r="K9" i="2"/>
  <c r="K10" i="2"/>
  <c r="J3" i="2"/>
  <c r="J5" i="2"/>
  <c r="J6" i="2"/>
  <c r="J7" i="2"/>
  <c r="J8" i="2"/>
  <c r="J9" i="2"/>
  <c r="J10" i="2"/>
  <c r="I3" i="2"/>
  <c r="H3" i="2"/>
  <c r="I4" i="2"/>
  <c r="I5" i="2"/>
  <c r="I6" i="2"/>
  <c r="I7" i="2"/>
  <c r="I8" i="2"/>
  <c r="I9" i="2"/>
  <c r="I10" i="2"/>
  <c r="H4" i="2"/>
  <c r="H5" i="2"/>
  <c r="H6" i="2"/>
  <c r="H7" i="2"/>
  <c r="H8" i="2"/>
  <c r="H9" i="2"/>
  <c r="H10" i="2"/>
  <c r="C18" i="2"/>
  <c r="O10" i="1" l="1"/>
  <c r="O9" i="1"/>
  <c r="O8" i="1"/>
  <c r="O7" i="1"/>
  <c r="O6" i="1"/>
  <c r="O5" i="1"/>
  <c r="O4" i="1"/>
  <c r="O3" i="1"/>
  <c r="M4" i="1"/>
  <c r="M5" i="1"/>
  <c r="M6" i="1"/>
  <c r="M7" i="1"/>
  <c r="M8" i="1"/>
  <c r="M9" i="1"/>
  <c r="M10" i="1"/>
  <c r="M3" i="1"/>
  <c r="K3" i="1"/>
  <c r="K4" i="1"/>
  <c r="K5" i="1"/>
  <c r="K6" i="1"/>
  <c r="K7" i="1"/>
  <c r="K8" i="1"/>
  <c r="K9" i="1"/>
  <c r="K10" i="1"/>
  <c r="G15" i="1"/>
  <c r="I3" i="1"/>
  <c r="I5" i="1"/>
  <c r="I6" i="1"/>
  <c r="I7" i="1"/>
  <c r="I8" i="1"/>
  <c r="I9" i="1"/>
  <c r="I10" i="1"/>
  <c r="I4" i="1"/>
  <c r="G12" i="1"/>
  <c r="J3" i="1"/>
  <c r="L3" i="1"/>
  <c r="N3" i="1"/>
  <c r="J5" i="1"/>
  <c r="L5" i="1"/>
  <c r="N5" i="1"/>
  <c r="J6" i="1"/>
  <c r="L6" i="1"/>
  <c r="N6" i="1"/>
  <c r="J7" i="1"/>
  <c r="L7" i="1"/>
  <c r="N7" i="1"/>
  <c r="J8" i="1"/>
  <c r="L8" i="1"/>
  <c r="N8" i="1"/>
  <c r="J9" i="1"/>
  <c r="L9" i="1"/>
  <c r="N9" i="1"/>
  <c r="J10" i="1"/>
  <c r="L10" i="1"/>
  <c r="N10" i="1"/>
  <c r="L4" i="1"/>
  <c r="N4" i="1"/>
  <c r="J4" i="1"/>
  <c r="H5" i="1"/>
  <c r="H4" i="1"/>
  <c r="H6" i="1"/>
  <c r="H7" i="1"/>
  <c r="H8" i="1"/>
  <c r="H9" i="1"/>
  <c r="H10" i="1"/>
  <c r="H3" i="1"/>
  <c r="C18" i="1" l="1"/>
</calcChain>
</file>

<file path=xl/sharedStrings.xml><?xml version="1.0" encoding="utf-8"?>
<sst xmlns="http://schemas.openxmlformats.org/spreadsheetml/2006/main" count="116" uniqueCount="27">
  <si>
    <t>COMERCIAL</t>
  </si>
  <si>
    <t>FACTURA</t>
  </si>
  <si>
    <t>VALOR</t>
  </si>
  <si>
    <t>FECHA</t>
  </si>
  <si>
    <t>METODO DE PAGO</t>
  </si>
  <si>
    <t>NELLY</t>
  </si>
  <si>
    <t>LUIS</t>
  </si>
  <si>
    <t>JORGE</t>
  </si>
  <si>
    <t>SERGIO</t>
  </si>
  <si>
    <t>DIANA</t>
  </si>
  <si>
    <t>ANDRES</t>
  </si>
  <si>
    <t>CREDITO</t>
  </si>
  <si>
    <t>ELECTRÓNICO</t>
  </si>
  <si>
    <t>EFECTIVO</t>
  </si>
  <si>
    <t>TOTAL</t>
  </si>
  <si>
    <t>JHON</t>
  </si>
  <si>
    <t>MARTA</t>
  </si>
  <si>
    <t>SOFIA</t>
  </si>
  <si>
    <t>PEDRO</t>
  </si>
  <si>
    <t xml:space="preserve"> =SUMAR.SI(Ventas[COMERCIAL];I3;Ventas[VALOR])</t>
  </si>
  <si>
    <t xml:space="preserve"> =SUMAR.SI.CONJUNTO(Ventas[[VALOR]:[VALOR]];Ventas[[COMERCIAL]:[COMERCIAL]];$I3;Ventas[[METODO DE PAGO]:[METODO DE PAGO]];K$2)</t>
  </si>
  <si>
    <t>VENTAS</t>
  </si>
  <si>
    <t>CONTAR.SI</t>
  </si>
  <si>
    <t>CONTAR.SI.CONJUNTO</t>
  </si>
  <si>
    <t>CANT.EFECT.</t>
  </si>
  <si>
    <t>CANT.CRED.</t>
  </si>
  <si>
    <t>CANT.ELEC.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</si>
</sst>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0" xfId="0" applyFont="1"/>
    <xf numFmtId="44" fontId="0" fillId="0" borderId="0" xfId="1" applyFont="1"/>
    <xf numFmtId="44" fontId="0" fillId="0" borderId="0" xfId="0" applyNumberFormat="1"/>
    <xf numFmtId="4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1" fillId="0" borderId="0" xfId="1" applyNumberFormat="1" applyFont="1"/>
    <xf numFmtId="44" fontId="0" fillId="0" borderId="0" xfId="0" applyNumberFormat="1" applyAlignment="1">
      <alignment horizontal="left"/>
    </xf>
    <xf numFmtId="0" fontId="3" fillId="2" borderId="1" xfId="0" applyFont="1" applyFill="1" applyBorder="1"/>
    <xf numFmtId="0" fontId="3" fillId="3" borderId="1" xfId="0" applyFont="1" applyFill="1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6">
    <dxf>
      <numFmt numFmtId="19" formatCode="dd/mm/yy"/>
    </dxf>
    <dxf>
      <numFmt numFmtId="19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"/>
    </dxf>
    <dxf>
      <numFmt numFmtId="19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126205</xdr:colOff>
      <xdr:row>13</xdr:row>
      <xdr:rowOff>57150</xdr:rowOff>
    </xdr:from>
    <xdr:to>
      <xdr:col>13</xdr:col>
      <xdr:colOff>460771</xdr:colOff>
      <xdr:row>19</xdr:row>
      <xdr:rowOff>178594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METODO DE PAGO">
              <a:extLst>
                <a:ext uri="{FF2B5EF4-FFF2-40B4-BE49-F238E27FC236}">
                  <a16:creationId xmlns:a16="http://schemas.microsoft.com/office/drawing/2014/main" id="{8A529BB2-FB75-41F1-A37F-D9341F3CFE1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TODO DE PAG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7471" y="2533650"/>
              <a:ext cx="1828800" cy="12644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TODO_DE_PAGO" xr10:uid="{73405677-3E3E-4F00-84AD-E8CA5A590CA9}" sourceName="METODO DE PAGO">
  <extLst>
    <x:ext xmlns:x15="http://schemas.microsoft.com/office/spreadsheetml/2010/11/main" uri="{2F2917AC-EB37-4324-AD4E-5DD8C200BD13}">
      <x15:tableSlicerCache tableId="2" column="5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TODO DE PAGO" xr10:uid="{449BBE45-2720-407B-87CA-FBD50E0A6768}" cache="SegmentaciónDeDatos_METODO_DE_PAGO" caption="METODO DE PAGO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FC1CFE-2052-4F9E-92EF-832F52C28824}" name="Ventas" displayName="Ventas" ref="A1:E18" totalsRowCount="1">
  <autoFilter ref="A1:E17" xr:uid="{B4241BCD-9AB5-4FD9-8E82-3B1CC692BA3D}"/>
  <tableColumns count="5">
    <tableColumn id="1" xr3:uid="{70025087-6797-4295-9D2F-F8A8F1A3530F}" name="COMERCIAL"/>
    <tableColumn id="2" xr3:uid="{6A837BF4-9A9D-4349-9437-79EDE8EF27D2}" name="FACTURA"/>
    <tableColumn id="3" xr3:uid="{96281223-6A8C-4DCE-88B2-763DC6B8CC8E}" name="VALOR" totalsRowFunction="sum" totalsRowDxfId="5" dataCellStyle="Moneda" totalsRowCellStyle="Moneda"/>
    <tableColumn id="4" xr3:uid="{F408DEFB-949B-4C04-B2F8-1E06475FD707}" name="FECHA" dataDxfId="4" totalsRowDxfId="3"/>
    <tableColumn id="5" xr3:uid="{3D281222-07EC-4339-949A-C83AC42CA7BC}" name="METODO DE PAG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4B6713-2A49-4A75-B032-6A9CB8B84618}" name="Ventas3" displayName="Ventas3" ref="A1:E18" totalsRowCount="1">
  <autoFilter ref="A1:E17" xr:uid="{B4241BCD-9AB5-4FD9-8E82-3B1CC692BA3D}"/>
  <tableColumns count="5">
    <tableColumn id="1" xr3:uid="{90AEADBD-0503-4656-B5AC-E038774B5109}" name="COMERCIAL"/>
    <tableColumn id="2" xr3:uid="{F8036CDA-3F26-4173-9358-FBE36221FDB4}" name="FACTURA"/>
    <tableColumn id="3" xr3:uid="{0542380E-DDF6-4558-8713-A6C259EC0EF9}" name="VALOR" totalsRowFunction="sum" totalsRowDxfId="2" dataCellStyle="Moneda" totalsRowCellStyle="Moneda"/>
    <tableColumn id="4" xr3:uid="{5B92115B-DAFF-4602-8FE0-5FA80E89A57F}" name="FECHA" dataDxfId="0" totalsRowDxfId="1"/>
    <tableColumn id="5" xr3:uid="{AEDDA58B-35B6-4FBA-B567-FEE93208F46F}" name="METODO DE PAGO" totalsRowFunction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082E-EC75-494C-B3BD-40DEB307989E}">
  <dimension ref="A1:O20"/>
  <sheetViews>
    <sheetView zoomScale="160" zoomScaleNormal="160" workbookViewId="0">
      <selection activeCell="K3" sqref="K3"/>
    </sheetView>
  </sheetViews>
  <sheetFormatPr baseColWidth="10" defaultRowHeight="15" x14ac:dyDescent="0.25"/>
  <cols>
    <col min="1" max="1" width="13.5703125" customWidth="1"/>
    <col min="5" max="5" width="19.5703125" customWidth="1"/>
    <col min="6" max="6" width="3.28515625" customWidth="1"/>
    <col min="7" max="7" width="12.140625" customWidth="1"/>
    <col min="8" max="8" width="6.5703125" bestFit="1" customWidth="1"/>
    <col min="9" max="9" width="8" customWidth="1"/>
    <col min="10" max="10" width="10.42578125" customWidth="1"/>
    <col min="11" max="11" width="12.140625" bestFit="1" customWidth="1"/>
    <col min="12" max="12" width="11.140625" bestFit="1" customWidth="1"/>
    <col min="13" max="13" width="11.28515625" customWidth="1"/>
    <col min="14" max="14" width="12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5" x14ac:dyDescent="0.25">
      <c r="A2" t="s">
        <v>5</v>
      </c>
      <c r="B2">
        <v>13722</v>
      </c>
      <c r="C2" s="4">
        <v>538</v>
      </c>
      <c r="D2" s="1">
        <v>44566</v>
      </c>
      <c r="E2" t="s">
        <v>11</v>
      </c>
      <c r="G2" s="2" t="s">
        <v>0</v>
      </c>
      <c r="H2" s="2" t="s">
        <v>14</v>
      </c>
      <c r="I2" s="2" t="s">
        <v>21</v>
      </c>
      <c r="J2" s="11" t="s">
        <v>13</v>
      </c>
      <c r="K2" s="11" t="s">
        <v>24</v>
      </c>
      <c r="L2" s="12" t="s">
        <v>11</v>
      </c>
      <c r="M2" s="12" t="s">
        <v>25</v>
      </c>
      <c r="N2" s="15" t="s">
        <v>12</v>
      </c>
      <c r="O2" s="15" t="s">
        <v>26</v>
      </c>
    </row>
    <row r="3" spans="1:15" x14ac:dyDescent="0.25">
      <c r="A3" t="s">
        <v>6</v>
      </c>
      <c r="B3">
        <v>13586</v>
      </c>
      <c r="C3" s="4">
        <v>656</v>
      </c>
      <c r="D3" s="1">
        <v>44564</v>
      </c>
      <c r="E3" t="s">
        <v>12</v>
      </c>
      <c r="G3" s="2" t="s">
        <v>15</v>
      </c>
      <c r="H3" s="2">
        <f>SUMIF(Ventas[COMERCIAL],G3,Ventas[VALOR])</f>
        <v>0</v>
      </c>
      <c r="I3" s="2">
        <f>COUNTIF(Ventas[COMERCIAL],G3)</f>
        <v>0</v>
      </c>
      <c r="J3" s="13">
        <f>SUMIFS(
        Ventas[[VALOR]:[VALOR]],
        Ventas[[COMERCIAL]:[COMERCIAL]],$G3,
        Ventas[[METODO DE PAGO]:[METODO DE PAGO]],J$2
)</f>
        <v>0</v>
      </c>
      <c r="K3" s="14">
        <f>COUNTIFS(Ventas[[COMERCIAL]:[COMERCIAL]],$G3,Ventas[[METODO DE PAGO]:[METODO DE PAGO]],J$2)</f>
        <v>0</v>
      </c>
      <c r="L3" s="13">
        <f>SUMIFS(
        Ventas[[VALOR]:[VALOR]],
        Ventas[[COMERCIAL]:[COMERCIAL]],$G3,
        Ventas[[METODO DE PAGO]:[METODO DE PAGO]],L$2
)</f>
        <v>0</v>
      </c>
      <c r="M3" s="14">
        <f>COUNTIFS(Ventas[[COMERCIAL]:[COMERCIAL]],$G3,Ventas[[METODO DE PAGO]:[METODO DE PAGO]],L$2)</f>
        <v>0</v>
      </c>
      <c r="N3" s="13">
        <f>SUMIFS(
        Ventas[[VALOR]:[VALOR]],
        Ventas[[COMERCIAL]:[COMERCIAL]],$G3,
        Ventas[[METODO DE PAGO]:[METODO DE PAGO]],N$2
)</f>
        <v>0</v>
      </c>
      <c r="O3" s="14">
        <f>COUNTIFS(Ventas[[COMERCIAL]:[COMERCIAL]],$G3,Ventas[[METODO DE PAGO]:[METODO DE PAGO]],N$2)</f>
        <v>0</v>
      </c>
    </row>
    <row r="4" spans="1:15" x14ac:dyDescent="0.25">
      <c r="A4" t="s">
        <v>7</v>
      </c>
      <c r="B4">
        <v>63435</v>
      </c>
      <c r="C4" s="4">
        <v>290</v>
      </c>
      <c r="D4" s="1">
        <v>44583</v>
      </c>
      <c r="E4" t="s">
        <v>12</v>
      </c>
      <c r="G4" s="2" t="s">
        <v>10</v>
      </c>
      <c r="H4" s="2">
        <f>SUMIF(Ventas[COMERCIAL],G4,Ventas[VALOR])</f>
        <v>1787</v>
      </c>
      <c r="I4" s="2">
        <f>COUNTIF(Ventas[COMERCIAL],G4)</f>
        <v>2</v>
      </c>
      <c r="J4" s="13">
        <f>SUMIFS(
        Ventas[[VALOR]:[VALOR]],
        Ventas[[COMERCIAL]:[COMERCIAL]],$G4,
        Ventas[[METODO DE PAGO]:[METODO DE PAGO]],J$2
)</f>
        <v>853</v>
      </c>
      <c r="K4" s="14">
        <f>COUNTIFS(Ventas[[COMERCIAL]:[COMERCIAL]],$G4,Ventas[[METODO DE PAGO]:[METODO DE PAGO]],J$2)</f>
        <v>1</v>
      </c>
      <c r="L4" s="13">
        <f>SUMIFS(
        Ventas[[VALOR]:[VALOR]],
        Ventas[[COMERCIAL]:[COMERCIAL]],$G4,
        Ventas[[METODO DE PAGO]:[METODO DE PAGO]],L$2
)</f>
        <v>934</v>
      </c>
      <c r="M4" s="14">
        <f>COUNTIFS(Ventas[[COMERCIAL]:[COMERCIAL]],$G4,Ventas[[METODO DE PAGO]:[METODO DE PAGO]],L$2)</f>
        <v>1</v>
      </c>
      <c r="N4" s="13">
        <f>SUMIFS(
        Ventas[[VALOR]:[VALOR]],
        Ventas[[COMERCIAL]:[COMERCIAL]],$G4,
        Ventas[[METODO DE PAGO]:[METODO DE PAGO]],N$2
)</f>
        <v>0</v>
      </c>
      <c r="O4" s="14">
        <f>COUNTIFS(Ventas[[COMERCIAL]:[COMERCIAL]],$G4,Ventas[[METODO DE PAGO]:[METODO DE PAGO]],N$2)</f>
        <v>0</v>
      </c>
    </row>
    <row r="5" spans="1:15" x14ac:dyDescent="0.25">
      <c r="A5" t="s">
        <v>8</v>
      </c>
      <c r="B5">
        <v>74184</v>
      </c>
      <c r="C5" s="4">
        <v>951</v>
      </c>
      <c r="D5" s="1">
        <v>44566</v>
      </c>
      <c r="E5" t="s">
        <v>12</v>
      </c>
      <c r="G5" s="2" t="s">
        <v>9</v>
      </c>
      <c r="H5" s="2">
        <f>SUMIF(Ventas[COMERCIAL],G5,Ventas[VALOR])</f>
        <v>1713</v>
      </c>
      <c r="I5" s="2">
        <f>COUNTIF(Ventas[COMERCIAL],G5)</f>
        <v>3</v>
      </c>
      <c r="J5" s="13">
        <f>SUMIFS(
        Ventas[[VALOR]:[VALOR]],
        Ventas[[COMERCIAL]:[COMERCIAL]],$G5,
        Ventas[[METODO DE PAGO]:[METODO DE PAGO]],J$2
)</f>
        <v>0</v>
      </c>
      <c r="K5" s="14">
        <f>COUNTIFS(Ventas[[COMERCIAL]:[COMERCIAL]],$G5,Ventas[[METODO DE PAGO]:[METODO DE PAGO]],J$2)</f>
        <v>0</v>
      </c>
      <c r="L5" s="13">
        <f>SUMIFS(
        Ventas[[VALOR]:[VALOR]],
        Ventas[[COMERCIAL]:[COMERCIAL]],$G5,
        Ventas[[METODO DE PAGO]:[METODO DE PAGO]],L$2
)</f>
        <v>1713</v>
      </c>
      <c r="M5" s="14">
        <f>COUNTIFS(Ventas[[COMERCIAL]:[COMERCIAL]],$G5,Ventas[[METODO DE PAGO]:[METODO DE PAGO]],L$2)</f>
        <v>3</v>
      </c>
      <c r="N5" s="13">
        <f>SUMIFS(
        Ventas[[VALOR]:[VALOR]],
        Ventas[[COMERCIAL]:[COMERCIAL]],$G5,
        Ventas[[METODO DE PAGO]:[METODO DE PAGO]],N$2
)</f>
        <v>0</v>
      </c>
      <c r="O5" s="14">
        <f>COUNTIFS(Ventas[[COMERCIAL]:[COMERCIAL]],$G5,Ventas[[METODO DE PAGO]:[METODO DE PAGO]],N$2)</f>
        <v>0</v>
      </c>
    </row>
    <row r="6" spans="1:15" x14ac:dyDescent="0.25">
      <c r="A6" t="s">
        <v>9</v>
      </c>
      <c r="B6">
        <v>68563</v>
      </c>
      <c r="C6" s="4">
        <v>883</v>
      </c>
      <c r="D6" s="1">
        <v>44568</v>
      </c>
      <c r="E6" t="s">
        <v>11</v>
      </c>
      <c r="G6" s="2" t="s">
        <v>16</v>
      </c>
      <c r="H6" s="2">
        <f>SUMIF(Ventas[COMERCIAL],G6,Ventas[VALOR])</f>
        <v>0</v>
      </c>
      <c r="I6" s="2">
        <f>COUNTIF(Ventas[COMERCIAL],G6)</f>
        <v>0</v>
      </c>
      <c r="J6" s="13">
        <f>SUMIFS(
        Ventas[[VALOR]:[VALOR]],
        Ventas[[COMERCIAL]:[COMERCIAL]],$G6,
        Ventas[[METODO DE PAGO]:[METODO DE PAGO]],J$2
)</f>
        <v>0</v>
      </c>
      <c r="K6" s="14">
        <f>COUNTIFS(Ventas[[COMERCIAL]:[COMERCIAL]],$G6,Ventas[[METODO DE PAGO]:[METODO DE PAGO]],J$2)</f>
        <v>0</v>
      </c>
      <c r="L6" s="13">
        <f>SUMIFS(
        Ventas[[VALOR]:[VALOR]],
        Ventas[[COMERCIAL]:[COMERCIAL]],$G6,
        Ventas[[METODO DE PAGO]:[METODO DE PAGO]],L$2
)</f>
        <v>0</v>
      </c>
      <c r="M6" s="14">
        <f>COUNTIFS(Ventas[[COMERCIAL]:[COMERCIAL]],$G6,Ventas[[METODO DE PAGO]:[METODO DE PAGO]],L$2)</f>
        <v>0</v>
      </c>
      <c r="N6" s="13">
        <f>SUMIFS(
        Ventas[[VALOR]:[VALOR]],
        Ventas[[COMERCIAL]:[COMERCIAL]],$G6,
        Ventas[[METODO DE PAGO]:[METODO DE PAGO]],N$2
)</f>
        <v>0</v>
      </c>
      <c r="O6" s="14">
        <f>COUNTIFS(Ventas[[COMERCIAL]:[COMERCIAL]],$G6,Ventas[[METODO DE PAGO]:[METODO DE PAGO]],N$2)</f>
        <v>0</v>
      </c>
    </row>
    <row r="7" spans="1:15" x14ac:dyDescent="0.25">
      <c r="A7" t="s">
        <v>8</v>
      </c>
      <c r="B7">
        <v>33167</v>
      </c>
      <c r="C7" s="4">
        <v>667</v>
      </c>
      <c r="D7" s="1">
        <v>44570</v>
      </c>
      <c r="E7" t="s">
        <v>12</v>
      </c>
      <c r="G7" s="2" t="s">
        <v>8</v>
      </c>
      <c r="H7" s="2">
        <f>SUMIF(Ventas[COMERCIAL],G7,Ventas[VALOR])</f>
        <v>1618</v>
      </c>
      <c r="I7" s="2">
        <f>COUNTIF(Ventas[COMERCIAL],G7)</f>
        <v>2</v>
      </c>
      <c r="J7" s="13">
        <f>SUMIFS(
        Ventas[[VALOR]:[VALOR]],
        Ventas[[COMERCIAL]:[COMERCIAL]],$G7,
        Ventas[[METODO DE PAGO]:[METODO DE PAGO]],J$2
)</f>
        <v>0</v>
      </c>
      <c r="K7" s="14">
        <f>COUNTIFS(Ventas[[COMERCIAL]:[COMERCIAL]],$G7,Ventas[[METODO DE PAGO]:[METODO DE PAGO]],J$2)</f>
        <v>0</v>
      </c>
      <c r="L7" s="13">
        <f>SUMIFS(
        Ventas[[VALOR]:[VALOR]],
        Ventas[[COMERCIAL]:[COMERCIAL]],$G7,
        Ventas[[METODO DE PAGO]:[METODO DE PAGO]],L$2
)</f>
        <v>0</v>
      </c>
      <c r="M7" s="14">
        <f>COUNTIFS(Ventas[[COMERCIAL]:[COMERCIAL]],$G7,Ventas[[METODO DE PAGO]:[METODO DE PAGO]],L$2)</f>
        <v>0</v>
      </c>
      <c r="N7" s="13">
        <f>SUMIFS(
        Ventas[[VALOR]:[VALOR]],
        Ventas[[COMERCIAL]:[COMERCIAL]],$G7,
        Ventas[[METODO DE PAGO]:[METODO DE PAGO]],N$2
)</f>
        <v>1618</v>
      </c>
      <c r="O7" s="14">
        <f>COUNTIFS(Ventas[[COMERCIAL]:[COMERCIAL]],$G7,Ventas[[METODO DE PAGO]:[METODO DE PAGO]],N$2)</f>
        <v>2</v>
      </c>
    </row>
    <row r="8" spans="1:15" x14ac:dyDescent="0.25">
      <c r="A8" t="s">
        <v>6</v>
      </c>
      <c r="B8">
        <v>28333</v>
      </c>
      <c r="C8" s="4">
        <v>711</v>
      </c>
      <c r="D8" s="1">
        <v>44576</v>
      </c>
      <c r="E8" t="s">
        <v>12</v>
      </c>
      <c r="G8" s="2" t="s">
        <v>17</v>
      </c>
      <c r="H8" s="2">
        <f>SUMIF(Ventas[COMERCIAL],G8,Ventas[VALOR])</f>
        <v>0</v>
      </c>
      <c r="I8" s="2">
        <f>COUNTIF(Ventas[COMERCIAL],G8)</f>
        <v>0</v>
      </c>
      <c r="J8" s="13">
        <f>SUMIFS(
        Ventas[[VALOR]:[VALOR]],
        Ventas[[COMERCIAL]:[COMERCIAL]],$G8,
        Ventas[[METODO DE PAGO]:[METODO DE PAGO]],J$2
)</f>
        <v>0</v>
      </c>
      <c r="K8" s="14">
        <f>COUNTIFS(Ventas[[COMERCIAL]:[COMERCIAL]],$G8,Ventas[[METODO DE PAGO]:[METODO DE PAGO]],J$2)</f>
        <v>0</v>
      </c>
      <c r="L8" s="13">
        <f>SUMIFS(
        Ventas[[VALOR]:[VALOR]],
        Ventas[[COMERCIAL]:[COMERCIAL]],$G8,
        Ventas[[METODO DE PAGO]:[METODO DE PAGO]],L$2
)</f>
        <v>0</v>
      </c>
      <c r="M8" s="14">
        <f>COUNTIFS(Ventas[[COMERCIAL]:[COMERCIAL]],$G8,Ventas[[METODO DE PAGO]:[METODO DE PAGO]],L$2)</f>
        <v>0</v>
      </c>
      <c r="N8" s="13">
        <f>SUMIFS(
        Ventas[[VALOR]:[VALOR]],
        Ventas[[COMERCIAL]:[COMERCIAL]],$G8,
        Ventas[[METODO DE PAGO]:[METODO DE PAGO]],N$2
)</f>
        <v>0</v>
      </c>
      <c r="O8" s="14">
        <f>COUNTIFS(Ventas[[COMERCIAL]:[COMERCIAL]],$G8,Ventas[[METODO DE PAGO]:[METODO DE PAGO]],N$2)</f>
        <v>0</v>
      </c>
    </row>
    <row r="9" spans="1:15" x14ac:dyDescent="0.25">
      <c r="A9" t="s">
        <v>7</v>
      </c>
      <c r="B9">
        <v>58476</v>
      </c>
      <c r="C9" s="4">
        <v>147</v>
      </c>
      <c r="D9" s="1">
        <v>44564</v>
      </c>
      <c r="E9" t="s">
        <v>11</v>
      </c>
      <c r="G9" s="2" t="s">
        <v>5</v>
      </c>
      <c r="H9" s="2">
        <f>SUMIF(Ventas[COMERCIAL],G9,Ventas[VALOR])</f>
        <v>1487</v>
      </c>
      <c r="I9" s="2">
        <f>COUNTIF(Ventas[COMERCIAL],G9)</f>
        <v>2</v>
      </c>
      <c r="J9" s="13">
        <f>SUMIFS(
        Ventas[[VALOR]:[VALOR]],
        Ventas[[COMERCIAL]:[COMERCIAL]],$G9,
        Ventas[[METODO DE PAGO]:[METODO DE PAGO]],J$2
)</f>
        <v>949</v>
      </c>
      <c r="K9" s="14">
        <f>COUNTIFS(Ventas[[COMERCIAL]:[COMERCIAL]],$G9,Ventas[[METODO DE PAGO]:[METODO DE PAGO]],J$2)</f>
        <v>1</v>
      </c>
      <c r="L9" s="13">
        <f>SUMIFS(
        Ventas[[VALOR]:[VALOR]],
        Ventas[[COMERCIAL]:[COMERCIAL]],$G9,
        Ventas[[METODO DE PAGO]:[METODO DE PAGO]],L$2
)</f>
        <v>538</v>
      </c>
      <c r="M9" s="14">
        <f>COUNTIFS(Ventas[[COMERCIAL]:[COMERCIAL]],$G9,Ventas[[METODO DE PAGO]:[METODO DE PAGO]],L$2)</f>
        <v>1</v>
      </c>
      <c r="N9" s="13">
        <f>SUMIFS(
        Ventas[[VALOR]:[VALOR]],
        Ventas[[COMERCIAL]:[COMERCIAL]],$G9,
        Ventas[[METODO DE PAGO]:[METODO DE PAGO]],N$2
)</f>
        <v>0</v>
      </c>
      <c r="O9" s="14">
        <f>COUNTIFS(Ventas[[COMERCIAL]:[COMERCIAL]],$G9,Ventas[[METODO DE PAGO]:[METODO DE PAGO]],N$2)</f>
        <v>0</v>
      </c>
    </row>
    <row r="10" spans="1:15" x14ac:dyDescent="0.25">
      <c r="A10" t="s">
        <v>9</v>
      </c>
      <c r="B10">
        <v>14902</v>
      </c>
      <c r="C10" s="4">
        <v>149</v>
      </c>
      <c r="D10" s="1">
        <v>44565</v>
      </c>
      <c r="E10" t="s">
        <v>11</v>
      </c>
      <c r="G10" s="2" t="s">
        <v>18</v>
      </c>
      <c r="H10" s="2">
        <f>SUMIF(Ventas[COMERCIAL],G10,Ventas[VALOR])</f>
        <v>0</v>
      </c>
      <c r="I10" s="2">
        <f>COUNTIF(Ventas[COMERCIAL],G10)</f>
        <v>0</v>
      </c>
      <c r="J10" s="13">
        <f>SUMIFS(
        Ventas[[VALOR]:[VALOR]],
        Ventas[[COMERCIAL]:[COMERCIAL]],$G10,
        Ventas[[METODO DE PAGO]:[METODO DE PAGO]],J$2
)</f>
        <v>0</v>
      </c>
      <c r="K10" s="14">
        <f>COUNTIFS(Ventas[[COMERCIAL]:[COMERCIAL]],$G10,Ventas[[METODO DE PAGO]:[METODO DE PAGO]],J$2)</f>
        <v>0</v>
      </c>
      <c r="L10" s="13">
        <f>SUMIFS(
        Ventas[[VALOR]:[VALOR]],
        Ventas[[COMERCIAL]:[COMERCIAL]],$G10,
        Ventas[[METODO DE PAGO]:[METODO DE PAGO]],L$2
)</f>
        <v>0</v>
      </c>
      <c r="M10" s="14">
        <f>COUNTIFS(Ventas[[COMERCIAL]:[COMERCIAL]],$G10,Ventas[[METODO DE PAGO]:[METODO DE PAGO]],L$2)</f>
        <v>0</v>
      </c>
      <c r="N10" s="13">
        <f>SUMIFS(
        Ventas[[VALOR]:[VALOR]],
        Ventas[[COMERCIAL]:[COMERCIAL]],$G10,
        Ventas[[METODO DE PAGO]:[METODO DE PAGO]],N$2
)</f>
        <v>0</v>
      </c>
      <c r="O10" s="14">
        <f>COUNTIFS(Ventas[[COMERCIAL]:[COMERCIAL]],$G10,Ventas[[METODO DE PAGO]:[METODO DE PAGO]],N$2)</f>
        <v>0</v>
      </c>
    </row>
    <row r="11" spans="1:15" x14ac:dyDescent="0.25">
      <c r="A11" t="s">
        <v>5</v>
      </c>
      <c r="B11">
        <v>77197</v>
      </c>
      <c r="C11" s="4">
        <v>949</v>
      </c>
      <c r="D11" s="1">
        <v>44590</v>
      </c>
      <c r="E11" t="s">
        <v>13</v>
      </c>
    </row>
    <row r="12" spans="1:15" x14ac:dyDescent="0.25">
      <c r="A12" t="s">
        <v>6</v>
      </c>
      <c r="B12">
        <v>88318</v>
      </c>
      <c r="C12" s="4">
        <v>566</v>
      </c>
      <c r="D12" s="1">
        <v>44564</v>
      </c>
      <c r="E12" t="s">
        <v>12</v>
      </c>
      <c r="G12">
        <f>COUNTIF(Ventas[COMERCIAL],G4)</f>
        <v>2</v>
      </c>
    </row>
    <row r="13" spans="1:15" x14ac:dyDescent="0.25">
      <c r="A13" t="s">
        <v>9</v>
      </c>
      <c r="B13">
        <v>31073</v>
      </c>
      <c r="C13" s="4">
        <v>681</v>
      </c>
      <c r="D13" s="1">
        <v>44563</v>
      </c>
      <c r="E13" t="s">
        <v>11</v>
      </c>
      <c r="G13" t="s">
        <v>22</v>
      </c>
    </row>
    <row r="14" spans="1:15" x14ac:dyDescent="0.25">
      <c r="A14" t="s">
        <v>6</v>
      </c>
      <c r="B14">
        <v>60511</v>
      </c>
      <c r="C14" s="4">
        <v>263</v>
      </c>
      <c r="D14" s="1">
        <v>44567</v>
      </c>
      <c r="E14" t="s">
        <v>12</v>
      </c>
      <c r="G14" t="s">
        <v>23</v>
      </c>
    </row>
    <row r="15" spans="1:15" x14ac:dyDescent="0.25">
      <c r="A15" t="s">
        <v>7</v>
      </c>
      <c r="B15">
        <v>99597</v>
      </c>
      <c r="C15" s="4">
        <v>379</v>
      </c>
      <c r="D15" s="1">
        <v>44578</v>
      </c>
      <c r="E15" t="s">
        <v>13</v>
      </c>
      <c r="G15">
        <f>COUNTIFS(Ventas[[COMERCIAL]:[COMERCIAL]],$G4,Ventas[[METODO DE PAGO]:[METODO DE PAGO]],J$2)</f>
        <v>1</v>
      </c>
    </row>
    <row r="16" spans="1:15" x14ac:dyDescent="0.25">
      <c r="A16" t="s">
        <v>10</v>
      </c>
      <c r="B16">
        <v>98012</v>
      </c>
      <c r="C16" s="4">
        <v>853</v>
      </c>
      <c r="D16" s="1">
        <v>44571</v>
      </c>
      <c r="E16" t="s">
        <v>13</v>
      </c>
    </row>
    <row r="17" spans="1:14" x14ac:dyDescent="0.25">
      <c r="A17" t="s">
        <v>10</v>
      </c>
      <c r="B17">
        <v>23839</v>
      </c>
      <c r="C17" s="4">
        <v>934</v>
      </c>
      <c r="D17" s="1">
        <v>44564</v>
      </c>
      <c r="E17" t="s">
        <v>11</v>
      </c>
    </row>
    <row r="18" spans="1:14" x14ac:dyDescent="0.25">
      <c r="C18" s="9">
        <f>SUBTOTAL(109,Ventas[VALOR])</f>
        <v>9617</v>
      </c>
      <c r="D18" s="1"/>
      <c r="G18" s="10"/>
      <c r="H18" s="6"/>
      <c r="I18" s="6"/>
      <c r="J18" s="5"/>
      <c r="K18" s="5"/>
      <c r="L18" s="7"/>
      <c r="M18" s="7"/>
      <c r="N18" s="8"/>
    </row>
    <row r="19" spans="1:14" x14ac:dyDescent="0.25">
      <c r="A19" s="3" t="s">
        <v>19</v>
      </c>
    </row>
    <row r="20" spans="1:14" x14ac:dyDescent="0.25">
      <c r="A20" s="3" t="s">
        <v>20</v>
      </c>
    </row>
  </sheetData>
  <pageMargins left="0.7" right="0.7" top="0.75" bottom="0.75" header="0.3" footer="0.3"/>
  <ignoredErrors>
    <ignoredError sqref="K5:K10 M3:M4 K3:K4 N3:N10" formula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6F696-7CB4-4007-9E7B-C274DC2493CE}">
  <dimension ref="A1:O20"/>
  <sheetViews>
    <sheetView showGridLines="0" tabSelected="1" zoomScale="160" zoomScaleNormal="160" workbookViewId="0">
      <selection activeCell="H12" sqref="H12"/>
    </sheetView>
  </sheetViews>
  <sheetFormatPr baseColWidth="10" defaultRowHeight="15" x14ac:dyDescent="0.25"/>
  <cols>
    <col min="1" max="1" width="13.5703125" customWidth="1"/>
    <col min="5" max="5" width="19.5703125" customWidth="1"/>
    <col min="6" max="6" width="3.28515625" customWidth="1"/>
    <col min="7" max="8" width="11" customWidth="1"/>
    <col min="9" max="9" width="8" customWidth="1"/>
    <col min="10" max="10" width="10.42578125" customWidth="1"/>
    <col min="11" max="11" width="12.140625" bestFit="1" customWidth="1"/>
    <col min="12" max="12" width="11.140625" bestFit="1" customWidth="1"/>
    <col min="13" max="13" width="11.28515625" customWidth="1"/>
    <col min="14" max="14" width="12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5" x14ac:dyDescent="0.25">
      <c r="A2" t="s">
        <v>5</v>
      </c>
      <c r="B2">
        <v>13722</v>
      </c>
      <c r="C2" s="4">
        <v>538</v>
      </c>
      <c r="D2" s="1">
        <v>44566</v>
      </c>
      <c r="E2" t="s">
        <v>11</v>
      </c>
      <c r="G2" s="16" t="s">
        <v>0</v>
      </c>
      <c r="H2" s="16" t="s">
        <v>14</v>
      </c>
      <c r="I2" s="16" t="s">
        <v>21</v>
      </c>
      <c r="J2" s="17" t="s">
        <v>13</v>
      </c>
      <c r="K2" s="17" t="s">
        <v>24</v>
      </c>
      <c r="L2" s="18" t="s">
        <v>11</v>
      </c>
      <c r="M2" s="18" t="s">
        <v>25</v>
      </c>
      <c r="N2" s="19" t="s">
        <v>12</v>
      </c>
      <c r="O2" s="19" t="s">
        <v>26</v>
      </c>
    </row>
    <row r="3" spans="1:15" x14ac:dyDescent="0.25">
      <c r="A3" t="s">
        <v>6</v>
      </c>
      <c r="B3">
        <v>13586</v>
      </c>
      <c r="C3" s="4">
        <v>656</v>
      </c>
      <c r="D3" s="1">
        <v>44564</v>
      </c>
      <c r="E3" t="s">
        <v>12</v>
      </c>
      <c r="G3" s="2" t="s">
        <v>15</v>
      </c>
      <c r="H3" s="13">
        <f>SUMIF(Ventas3[COMERCIAL],G3,Ventas3[VALOR])</f>
        <v>0</v>
      </c>
      <c r="I3" s="2">
        <f>COUNTIF(Ventas3[COMERCIAL],G3)</f>
        <v>0</v>
      </c>
      <c r="J3" s="13">
        <f>SUMIFS(Ventas3[VALOR],Ventas3[COMERCIAL],$G3,Ventas3[METODO DE PAGO],J$2)</f>
        <v>0</v>
      </c>
      <c r="K3" s="14">
        <f>COUNTIFS(Ventas3[[COMERCIAL]:[COMERCIAL]],$G3,Ventas3[[METODO DE PAGO]:[METODO DE PAGO]],J$2)</f>
        <v>0</v>
      </c>
      <c r="L3" s="13">
        <f>SUMIFS(Ventas3[[VALOR]:[VALOR]],Ventas3[[COMERCIAL]:[COMERCIAL]],$G3,Ventas3[[METODO DE PAGO]:[METODO DE PAGO]],L$2)</f>
        <v>0</v>
      </c>
      <c r="M3" s="14">
        <f>COUNTIFS(Ventas3[[COMERCIAL]:[COMERCIAL]],$G3,Ventas3[[METODO DE PAGO]:[METODO DE PAGO]],L$2)</f>
        <v>0</v>
      </c>
      <c r="N3" s="13">
        <f>SUMIFS(Ventas3[[VALOR]:[VALOR]],Ventas3[[COMERCIAL]:[COMERCIAL]],$G3,Ventas3[[METODO DE PAGO]:[METODO DE PAGO]],N$2)</f>
        <v>0</v>
      </c>
      <c r="O3" s="14">
        <f>COUNTIFS(Ventas3[[COMERCIAL]:[COMERCIAL]],$G3,Ventas3[[METODO DE PAGO]:[METODO DE PAGO]],N$2)</f>
        <v>0</v>
      </c>
    </row>
    <row r="4" spans="1:15" x14ac:dyDescent="0.25">
      <c r="A4" t="s">
        <v>7</v>
      </c>
      <c r="B4">
        <v>63435</v>
      </c>
      <c r="C4" s="4">
        <v>290</v>
      </c>
      <c r="D4" s="1">
        <v>44583</v>
      </c>
      <c r="E4" t="s">
        <v>12</v>
      </c>
      <c r="G4" s="2" t="s">
        <v>10</v>
      </c>
      <c r="H4" s="13">
        <f>SUMIF(Ventas3[COMERCIAL],G4,Ventas3[VALOR])</f>
        <v>1787</v>
      </c>
      <c r="I4" s="2">
        <f>COUNTIF(Ventas3[COMERCIAL],G4)</f>
        <v>2</v>
      </c>
      <c r="J4" s="13">
        <f>SUMIFS(Ventas3[[VALOR]:[VALOR]],Ventas3[[COMERCIAL]:[COMERCIAL]],$G4,Ventas3[[METODO DE PAGO]:[METODO DE PAGO]],J$2)</f>
        <v>853</v>
      </c>
      <c r="K4" s="14">
        <f>COUNTIFS(Ventas3[COMERCIAL],$G4,Ventas3[METODO DE PAGO],J$2)</f>
        <v>1</v>
      </c>
      <c r="L4" s="13">
        <f>SUMIFS(Ventas3[[VALOR]:[VALOR]],Ventas3[[COMERCIAL]:[COMERCIAL]],$G4,Ventas3[[METODO DE PAGO]:[METODO DE PAGO]],L$2)</f>
        <v>934</v>
      </c>
      <c r="M4" s="14">
        <f>COUNTIFS(Ventas3[[COMERCIAL]:[COMERCIAL]],$G4,Ventas3[[METODO DE PAGO]:[METODO DE PAGO]],L$2)</f>
        <v>1</v>
      </c>
      <c r="N4" s="13">
        <f>SUMIFS(Ventas3[[VALOR]:[VALOR]],Ventas3[[COMERCIAL]:[COMERCIAL]],$G4,Ventas3[[METODO DE PAGO]:[METODO DE PAGO]],N$2)</f>
        <v>0</v>
      </c>
      <c r="O4" s="14">
        <f>COUNTIFS(Ventas3[[COMERCIAL]:[COMERCIAL]],$G4,Ventas3[[METODO DE PAGO]:[METODO DE PAGO]],N$2)</f>
        <v>0</v>
      </c>
    </row>
    <row r="5" spans="1:15" x14ac:dyDescent="0.25">
      <c r="A5" t="s">
        <v>8</v>
      </c>
      <c r="B5">
        <v>74184</v>
      </c>
      <c r="C5" s="4">
        <v>951</v>
      </c>
      <c r="D5" s="1">
        <v>44566</v>
      </c>
      <c r="E5" t="s">
        <v>12</v>
      </c>
      <c r="G5" s="2" t="s">
        <v>9</v>
      </c>
      <c r="H5" s="13">
        <f>SUMIF(Ventas3[COMERCIAL],G5,Ventas3[VALOR])</f>
        <v>1713</v>
      </c>
      <c r="I5" s="2">
        <f>COUNTIF(Ventas3[COMERCIAL],G5)</f>
        <v>3</v>
      </c>
      <c r="J5" s="13">
        <f>SUMIFS(Ventas3[VALOR],Ventas3[COMERCIAL],$G5,Ventas3[METODO DE PAGO],J$2)</f>
        <v>0</v>
      </c>
      <c r="K5" s="14">
        <f>COUNTIFS(Ventas3[COMERCIAL],$G5,Ventas3[METODO DE PAGO],J$2)</f>
        <v>0</v>
      </c>
      <c r="L5" s="13">
        <f>SUMIFS(Ventas3[[VALOR]:[VALOR]],Ventas3[[COMERCIAL]:[COMERCIAL]],$G5,Ventas3[[METODO DE PAGO]:[METODO DE PAGO]],L$2)</f>
        <v>1713</v>
      </c>
      <c r="M5" s="14">
        <f>COUNTIFS(Ventas3[[COMERCIAL]:[COMERCIAL]],$G5,Ventas3[[METODO DE PAGO]:[METODO DE PAGO]],L$2)</f>
        <v>3</v>
      </c>
      <c r="N5" s="13">
        <f>SUMIFS(Ventas3[[VALOR]:[VALOR]],Ventas3[[COMERCIAL]:[COMERCIAL]],$G5,Ventas3[[METODO DE PAGO]:[METODO DE PAGO]],N$2)</f>
        <v>0</v>
      </c>
      <c r="O5" s="14">
        <f>COUNTIFS(Ventas3[[COMERCIAL]:[COMERCIAL]],$G5,Ventas3[[METODO DE PAGO]:[METODO DE PAGO]],N$2)</f>
        <v>0</v>
      </c>
    </row>
    <row r="6" spans="1:15" x14ac:dyDescent="0.25">
      <c r="A6" t="s">
        <v>9</v>
      </c>
      <c r="B6">
        <v>68563</v>
      </c>
      <c r="C6" s="4">
        <v>883</v>
      </c>
      <c r="D6" s="1">
        <v>44568</v>
      </c>
      <c r="E6" t="s">
        <v>11</v>
      </c>
      <c r="G6" s="2" t="s">
        <v>16</v>
      </c>
      <c r="H6" s="13">
        <f>SUMIF(Ventas3[COMERCIAL],G6,Ventas3[VALOR])</f>
        <v>0</v>
      </c>
      <c r="I6" s="2">
        <f>COUNTIF(Ventas3[COMERCIAL],G6)</f>
        <v>0</v>
      </c>
      <c r="J6" s="13">
        <f>SUMIFS(Ventas3[VALOR],Ventas3[COMERCIAL],$G6,Ventas3[METODO DE PAGO],J$2)</f>
        <v>0</v>
      </c>
      <c r="K6" s="14">
        <f>COUNTIFS(Ventas3[COMERCIAL],$G6,Ventas3[METODO DE PAGO],J$2)</f>
        <v>0</v>
      </c>
      <c r="L6" s="13">
        <f>SUMIFS(Ventas3[[VALOR]:[VALOR]],Ventas3[[COMERCIAL]:[COMERCIAL]],$G6,Ventas3[[METODO DE PAGO]:[METODO DE PAGO]],L$2)</f>
        <v>0</v>
      </c>
      <c r="M6" s="14">
        <f>COUNTIFS(Ventas3[[COMERCIAL]:[COMERCIAL]],$G6,Ventas3[[METODO DE PAGO]:[METODO DE PAGO]],L$2)</f>
        <v>0</v>
      </c>
      <c r="N6" s="13">
        <f>SUMIFS(Ventas3[[VALOR]:[VALOR]],Ventas3[[COMERCIAL]:[COMERCIAL]],$G6,Ventas3[[METODO DE PAGO]:[METODO DE PAGO]],N$2)</f>
        <v>0</v>
      </c>
      <c r="O6" s="14">
        <f>COUNTIFS(Ventas3[[COMERCIAL]:[COMERCIAL]],$G6,Ventas3[[METODO DE PAGO]:[METODO DE PAGO]],N$2)</f>
        <v>0</v>
      </c>
    </row>
    <row r="7" spans="1:15" x14ac:dyDescent="0.25">
      <c r="A7" t="s">
        <v>8</v>
      </c>
      <c r="B7">
        <v>33167</v>
      </c>
      <c r="C7" s="4">
        <v>667</v>
      </c>
      <c r="D7" s="1">
        <v>44570</v>
      </c>
      <c r="E7" t="s">
        <v>12</v>
      </c>
      <c r="G7" s="2" t="s">
        <v>8</v>
      </c>
      <c r="H7" s="13">
        <f>SUMIF(Ventas3[COMERCIAL],G7,Ventas3[VALOR])</f>
        <v>1618</v>
      </c>
      <c r="I7" s="2">
        <f>COUNTIF(Ventas3[COMERCIAL],G7)</f>
        <v>2</v>
      </c>
      <c r="J7" s="13">
        <f>SUMIFS(Ventas3[VALOR],Ventas3[COMERCIAL],$G7,Ventas3[METODO DE PAGO],J$2)</f>
        <v>0</v>
      </c>
      <c r="K7" s="14">
        <f>COUNTIFS(Ventas3[COMERCIAL],$G7,Ventas3[METODO DE PAGO],J$2)</f>
        <v>0</v>
      </c>
      <c r="L7" s="13">
        <f>SUMIFS(Ventas3[[VALOR]:[VALOR]],Ventas3[[COMERCIAL]:[COMERCIAL]],$G7,Ventas3[[METODO DE PAGO]:[METODO DE PAGO]],L$2)</f>
        <v>0</v>
      </c>
      <c r="M7" s="14">
        <f>COUNTIFS(Ventas3[[COMERCIAL]:[COMERCIAL]],$G7,Ventas3[[METODO DE PAGO]:[METODO DE PAGO]],L$2)</f>
        <v>0</v>
      </c>
      <c r="N7" s="13">
        <f>SUMIFS(Ventas3[[VALOR]:[VALOR]],Ventas3[[COMERCIAL]:[COMERCIAL]],$G7,Ventas3[[METODO DE PAGO]:[METODO DE PAGO]],N$2)</f>
        <v>1618</v>
      </c>
      <c r="O7" s="14">
        <f>COUNTIFS(Ventas3[[COMERCIAL]:[COMERCIAL]],$G7,Ventas3[[METODO DE PAGO]:[METODO DE PAGO]],N$2)</f>
        <v>2</v>
      </c>
    </row>
    <row r="8" spans="1:15" x14ac:dyDescent="0.25">
      <c r="A8" t="s">
        <v>6</v>
      </c>
      <c r="B8">
        <v>28333</v>
      </c>
      <c r="C8" s="4">
        <v>711</v>
      </c>
      <c r="D8" s="1">
        <v>44576</v>
      </c>
      <c r="E8" t="s">
        <v>12</v>
      </c>
      <c r="G8" s="2" t="s">
        <v>17</v>
      </c>
      <c r="H8" s="13">
        <f>SUMIF(Ventas3[COMERCIAL],G8,Ventas3[VALOR])</f>
        <v>0</v>
      </c>
      <c r="I8" s="2">
        <f>COUNTIF(Ventas3[COMERCIAL],G8)</f>
        <v>0</v>
      </c>
      <c r="J8" s="13">
        <f>SUMIFS(Ventas3[VALOR],Ventas3[COMERCIAL],$G8,Ventas3[METODO DE PAGO],J$2)</f>
        <v>0</v>
      </c>
      <c r="K8" s="14">
        <f>COUNTIFS(Ventas3[COMERCIAL],$G8,Ventas3[METODO DE PAGO],J$2)</f>
        <v>0</v>
      </c>
      <c r="L8" s="13">
        <f>SUMIFS(Ventas3[[VALOR]:[VALOR]],Ventas3[[COMERCIAL]:[COMERCIAL]],$G8,Ventas3[[METODO DE PAGO]:[METODO DE PAGO]],L$2)</f>
        <v>0</v>
      </c>
      <c r="M8" s="14">
        <f>COUNTIFS(Ventas3[[COMERCIAL]:[COMERCIAL]],$G8,Ventas3[[METODO DE PAGO]:[METODO DE PAGO]],L$2)</f>
        <v>0</v>
      </c>
      <c r="N8" s="13">
        <f>SUMIFS(Ventas3[[VALOR]:[VALOR]],Ventas3[[COMERCIAL]:[COMERCIAL]],$G8,Ventas3[[METODO DE PAGO]:[METODO DE PAGO]],N$2)</f>
        <v>0</v>
      </c>
      <c r="O8" s="14">
        <f>COUNTIFS(Ventas3[[COMERCIAL]:[COMERCIAL]],$G8,Ventas3[[METODO DE PAGO]:[METODO DE PAGO]],N$2)</f>
        <v>0</v>
      </c>
    </row>
    <row r="9" spans="1:15" x14ac:dyDescent="0.25">
      <c r="A9" t="s">
        <v>7</v>
      </c>
      <c r="B9">
        <v>58476</v>
      </c>
      <c r="C9" s="4">
        <v>147</v>
      </c>
      <c r="D9" s="1">
        <v>44564</v>
      </c>
      <c r="E9" t="s">
        <v>11</v>
      </c>
      <c r="G9" s="2" t="s">
        <v>5</v>
      </c>
      <c r="H9" s="13">
        <f>SUMIF(Ventas3[COMERCIAL],G9,Ventas3[VALOR])</f>
        <v>1487</v>
      </c>
      <c r="I9" s="2">
        <f>COUNTIF(Ventas3[COMERCIAL],G9)</f>
        <v>2</v>
      </c>
      <c r="J9" s="13">
        <f>SUMIFS(Ventas3[VALOR],Ventas3[COMERCIAL],$G9,Ventas3[METODO DE PAGO],J$2)</f>
        <v>949</v>
      </c>
      <c r="K9" s="14">
        <f>COUNTIFS(Ventas3[COMERCIAL],$G9,Ventas3[METODO DE PAGO],J$2)</f>
        <v>1</v>
      </c>
      <c r="L9" s="13">
        <f>SUMIFS(Ventas3[[VALOR]:[VALOR]],Ventas3[[COMERCIAL]:[COMERCIAL]],$G9,Ventas3[[METODO DE PAGO]:[METODO DE PAGO]],L$2)</f>
        <v>538</v>
      </c>
      <c r="M9" s="14">
        <f>COUNTIFS(Ventas3[[COMERCIAL]:[COMERCIAL]],$G9,Ventas3[[METODO DE PAGO]:[METODO DE PAGO]],L$2)</f>
        <v>1</v>
      </c>
      <c r="N9" s="13">
        <f>SUMIFS(Ventas3[[VALOR]:[VALOR]],Ventas3[[COMERCIAL]:[COMERCIAL]],$G9,Ventas3[[METODO DE PAGO]:[METODO DE PAGO]],N$2)</f>
        <v>0</v>
      </c>
      <c r="O9" s="14">
        <f>COUNTIFS(Ventas3[[COMERCIAL]:[COMERCIAL]],$G9,Ventas3[[METODO DE PAGO]:[METODO DE PAGO]],N$2)</f>
        <v>0</v>
      </c>
    </row>
    <row r="10" spans="1:15" x14ac:dyDescent="0.25">
      <c r="A10" t="s">
        <v>9</v>
      </c>
      <c r="B10">
        <v>14902</v>
      </c>
      <c r="C10" s="4">
        <v>149</v>
      </c>
      <c r="D10" s="1">
        <v>44565</v>
      </c>
      <c r="E10" t="s">
        <v>11</v>
      </c>
      <c r="G10" s="2" t="s">
        <v>18</v>
      </c>
      <c r="H10" s="13">
        <f>SUMIF(Ventas3[COMERCIAL],G10,Ventas3[VALOR])</f>
        <v>0</v>
      </c>
      <c r="I10" s="2">
        <f>COUNTIF(Ventas3[COMERCIAL],G10)</f>
        <v>0</v>
      </c>
      <c r="J10" s="13">
        <f>SUMIFS(Ventas3[VALOR],Ventas3[COMERCIAL],$G10,Ventas3[METODO DE PAGO],J$2)</f>
        <v>0</v>
      </c>
      <c r="K10" s="14">
        <f>COUNTIFS(Ventas3[COMERCIAL],$G10,Ventas3[METODO DE PAGO],J$2)</f>
        <v>0</v>
      </c>
      <c r="L10" s="13">
        <f>SUMIFS(Ventas3[[VALOR]:[VALOR]],Ventas3[[COMERCIAL]:[COMERCIAL]],$G10,Ventas3[[METODO DE PAGO]:[METODO DE PAGO]],L$2)</f>
        <v>0</v>
      </c>
      <c r="M10" s="14">
        <f>COUNTIFS(Ventas3[[COMERCIAL]:[COMERCIAL]],$G10,Ventas3[[METODO DE PAGO]:[METODO DE PAGO]],L$2)</f>
        <v>0</v>
      </c>
      <c r="N10" s="13">
        <f>SUMIFS(Ventas3[[VALOR]:[VALOR]],Ventas3[[COMERCIAL]:[COMERCIAL]],$G10,Ventas3[[METODO DE PAGO]:[METODO DE PAGO]],N$2)</f>
        <v>0</v>
      </c>
      <c r="O10" s="14">
        <f>COUNTIFS(Ventas3[[COMERCIAL]:[COMERCIAL]],$G10,Ventas3[[METODO DE PAGO]:[METODO DE PAGO]],N$2)</f>
        <v>0</v>
      </c>
    </row>
    <row r="11" spans="1:15" x14ac:dyDescent="0.25">
      <c r="A11" t="s">
        <v>5</v>
      </c>
      <c r="B11">
        <v>77197</v>
      </c>
      <c r="C11" s="4">
        <v>949</v>
      </c>
      <c r="D11" s="1">
        <v>44590</v>
      </c>
      <c r="E11" t="s">
        <v>13</v>
      </c>
    </row>
    <row r="12" spans="1:15" x14ac:dyDescent="0.25">
      <c r="A12" t="s">
        <v>6</v>
      </c>
      <c r="B12">
        <v>88318</v>
      </c>
      <c r="C12" s="4">
        <v>566</v>
      </c>
      <c r="D12" s="1">
        <v>44564</v>
      </c>
      <c r="E12" t="s">
        <v>12</v>
      </c>
    </row>
    <row r="13" spans="1:15" x14ac:dyDescent="0.25">
      <c r="A13" t="s">
        <v>9</v>
      </c>
      <c r="B13">
        <v>31073</v>
      </c>
      <c r="C13" s="4">
        <v>681</v>
      </c>
      <c r="D13" s="1">
        <v>44563</v>
      </c>
      <c r="E13" t="s">
        <v>11</v>
      </c>
      <c r="G13" t="s">
        <v>22</v>
      </c>
    </row>
    <row r="14" spans="1:15" x14ac:dyDescent="0.25">
      <c r="A14" t="s">
        <v>6</v>
      </c>
      <c r="B14">
        <v>60511</v>
      </c>
      <c r="C14" s="4">
        <v>263</v>
      </c>
      <c r="D14" s="1">
        <v>44567</v>
      </c>
      <c r="E14" t="s">
        <v>12</v>
      </c>
      <c r="G14" t="s">
        <v>23</v>
      </c>
    </row>
    <row r="15" spans="1:15" x14ac:dyDescent="0.25">
      <c r="A15" t="s">
        <v>7</v>
      </c>
      <c r="B15">
        <v>99597</v>
      </c>
      <c r="C15" s="4">
        <v>379</v>
      </c>
      <c r="D15" s="1">
        <v>44578</v>
      </c>
      <c r="E15" t="s">
        <v>13</v>
      </c>
    </row>
    <row r="16" spans="1:15" x14ac:dyDescent="0.25">
      <c r="A16" t="s">
        <v>10</v>
      </c>
      <c r="B16">
        <v>98012</v>
      </c>
      <c r="C16" s="4">
        <v>853</v>
      </c>
      <c r="D16" s="1">
        <v>44571</v>
      </c>
      <c r="E16" t="s">
        <v>13</v>
      </c>
    </row>
    <row r="17" spans="1:14" x14ac:dyDescent="0.25">
      <c r="A17" t="s">
        <v>10</v>
      </c>
      <c r="B17">
        <v>23839</v>
      </c>
      <c r="C17" s="4">
        <v>934</v>
      </c>
      <c r="D17" s="1">
        <v>44564</v>
      </c>
      <c r="E17" t="s">
        <v>11</v>
      </c>
    </row>
    <row r="18" spans="1:14" x14ac:dyDescent="0.25">
      <c r="C18" s="9">
        <f>SUBTOTAL(109,Ventas3[VALOR])</f>
        <v>9617</v>
      </c>
      <c r="D18" s="1"/>
      <c r="E18">
        <f>SUBTOTAL(103,Ventas3[METODO DE PAGO])</f>
        <v>16</v>
      </c>
      <c r="G18" s="10"/>
      <c r="H18" s="6"/>
      <c r="I18" s="6"/>
      <c r="J18" s="5"/>
      <c r="K18" s="5"/>
      <c r="L18" s="7"/>
      <c r="M18" s="7"/>
      <c r="N18" s="8"/>
    </row>
    <row r="19" spans="1:14" x14ac:dyDescent="0.25">
      <c r="A19" s="3" t="s">
        <v>19</v>
      </c>
    </row>
    <row r="20" spans="1:14" x14ac:dyDescent="0.25">
      <c r="A20" s="3" t="s">
        <v>20</v>
      </c>
    </row>
  </sheetData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2022-05-26T05:39:12Z</dcterms:created>
  <dcterms:modified xsi:type="dcterms:W3CDTF">2022-12-12T08:27:32Z</dcterms:modified>
</cp:coreProperties>
</file>